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OSiR\RE_Korty_tenisowe\Do zamieszczenia na stronie\Nowy folder\"/>
    </mc:Choice>
  </mc:AlternateContent>
  <bookViews>
    <workbookView xWindow="270" yWindow="630" windowWidth="24615" windowHeight="13485"/>
  </bookViews>
  <sheets>
    <sheet name="Przedmiar" sheetId="3" r:id="rId1"/>
  </sheets>
  <calcPr calcId="152511"/>
</workbook>
</file>

<file path=xl/calcChain.xml><?xml version="1.0" encoding="utf-8"?>
<calcChain xmlns="http://schemas.openxmlformats.org/spreadsheetml/2006/main">
  <c r="F57" i="3" l="1"/>
  <c r="D12" i="3"/>
  <c r="D11" i="3" s="1"/>
  <c r="F11" i="3" s="1"/>
  <c r="F26" i="3"/>
  <c r="F29" i="3"/>
  <c r="F30" i="3"/>
  <c r="F32" i="3"/>
  <c r="F33" i="3"/>
  <c r="F36" i="3"/>
  <c r="F37" i="3"/>
  <c r="F38" i="3"/>
  <c r="F42" i="3"/>
  <c r="F43" i="3"/>
  <c r="F44" i="3"/>
  <c r="F46" i="3"/>
  <c r="F47" i="3"/>
  <c r="F50" i="3"/>
  <c r="F52" i="3"/>
  <c r="F53" i="3"/>
  <c r="F54" i="3"/>
  <c r="F56" i="3"/>
  <c r="F58" i="3"/>
  <c r="D55" i="3"/>
  <c r="D49" i="3"/>
  <c r="D48" i="3" s="1"/>
  <c r="F48" i="3" s="1"/>
  <c r="D45" i="3"/>
  <c r="D44" i="3" s="1"/>
  <c r="D41" i="3"/>
  <c r="D40" i="3" s="1"/>
  <c r="F40" i="3" s="1"/>
  <c r="D39" i="3"/>
  <c r="D38" i="3" s="1"/>
  <c r="D35" i="3"/>
  <c r="D34" i="3" s="1"/>
  <c r="F34" i="3" s="1"/>
  <c r="D28" i="3"/>
  <c r="D27" i="3" s="1"/>
  <c r="F27" i="3" s="1"/>
  <c r="D31" i="3"/>
  <c r="D30" i="3" s="1"/>
  <c r="D25" i="3"/>
  <c r="D24" i="3"/>
  <c r="D22" i="3"/>
  <c r="D21" i="3"/>
  <c r="D19" i="3"/>
  <c r="D18" i="3"/>
  <c r="D16" i="3"/>
  <c r="D15" i="3" s="1"/>
  <c r="F15" i="3" s="1"/>
  <c r="D14" i="3"/>
  <c r="D13" i="3" s="1"/>
  <c r="F13" i="3" s="1"/>
  <c r="D50" i="3"/>
  <c r="F31" i="3" l="1"/>
  <c r="F35" i="3"/>
  <c r="F59" i="3" s="1"/>
  <c r="F60" i="3" s="1"/>
  <c r="F61" i="3" s="1"/>
  <c r="D20" i="3"/>
  <c r="F20" i="3" s="1"/>
  <c r="D17" i="3"/>
  <c r="F17" i="3" s="1"/>
  <c r="D23" i="3"/>
  <c r="F23" i="3" s="1"/>
</calcChain>
</file>

<file path=xl/sharedStrings.xml><?xml version="1.0" encoding="utf-8"?>
<sst xmlns="http://schemas.openxmlformats.org/spreadsheetml/2006/main" count="96" uniqueCount="73">
  <si>
    <t>Nazwa</t>
  </si>
  <si>
    <t>Jedn</t>
  </si>
  <si>
    <t>Ilość</t>
  </si>
  <si>
    <t>DZIAŁ  1</t>
  </si>
  <si>
    <t>m2</t>
  </si>
  <si>
    <t>Wymiana drzwi płytowych wewnętrznych do pomieszcań z ościeżnicą i obróbką osadzenia</t>
  </si>
  <si>
    <t>m3</t>
  </si>
  <si>
    <t>DZIAŁ  3</t>
  </si>
  <si>
    <t>(0,90*2,10)*(2+4)</t>
  </si>
  <si>
    <t xml:space="preserve"> PRZEDMIAR ROBÓT</t>
  </si>
  <si>
    <t>budowlane</t>
  </si>
  <si>
    <t>Obiekt</t>
  </si>
  <si>
    <t>Roboty</t>
  </si>
  <si>
    <t xml:space="preserve">Naza zadania </t>
  </si>
  <si>
    <t>Wykonanie systemu nawadniania trzech kortów wraz z przygotowaniem kortów do sezonu letniego w ramach Modernizacji Ośrodka Rataje.”</t>
  </si>
  <si>
    <t>Ośrodek Rataje, os. Piastowskie 106a, Poznań</t>
  </si>
  <si>
    <t>LP</t>
  </si>
  <si>
    <t>cena jednostkowa</t>
  </si>
  <si>
    <t>wartość</t>
  </si>
  <si>
    <t xml:space="preserve">Wykonanie systemu nawadniania kortów </t>
  </si>
  <si>
    <t>1,5*0,5*3</t>
  </si>
  <si>
    <t>(7,0+18,0+2,50+4,80+6,80+27,5+22,50)*0,4*0,5</t>
  </si>
  <si>
    <t>(25,0+19,30+37,60+9,65+6*0,5)*0,2*0,5*3</t>
  </si>
  <si>
    <r>
      <t xml:space="preserve">Wykop liniowy pionowy szer 0,2-0,4 m i głęb do 0,5 m w gruncie suchym kat 3-4 - wykop pod inztalację wodociągową </t>
    </r>
    <r>
      <rPr>
        <sz val="12"/>
        <color rgb="FF000000"/>
        <rFont val="Calibri"/>
        <family val="2"/>
        <charset val="238"/>
      </rPr>
      <t>Ø</t>
    </r>
    <r>
      <rPr>
        <sz val="12"/>
        <color rgb="FF000000"/>
        <rFont val="Calibri"/>
        <family val="2"/>
      </rPr>
      <t>63 oraz instalacje elektryczną</t>
    </r>
  </si>
  <si>
    <r>
      <t xml:space="preserve">Wykop liniowy pionowy szer 0,2m i głęb do 0,5 m w gruncie suchym kat 3-4  - wykop pod instalację wodociągową </t>
    </r>
    <r>
      <rPr>
        <sz val="12"/>
        <color rgb="FF000000"/>
        <rFont val="Calibri"/>
        <family val="2"/>
        <charset val="238"/>
      </rPr>
      <t>Ø</t>
    </r>
    <r>
      <rPr>
        <sz val="12"/>
        <color rgb="FF000000"/>
        <rFont val="Calibri"/>
        <family val="2"/>
      </rPr>
      <t>40 - zasialanie zraszaczy</t>
    </r>
  </si>
  <si>
    <t xml:space="preserve">Podłoża pod kanały i obiekty z materiałów sypkich
- podbudowa gr. 10cm
- obsypka
- zasypka gr. 30cm ponad wierzch rury </t>
  </si>
  <si>
    <t>poz. 2 - 0,4*0,4*90</t>
  </si>
  <si>
    <t>poz. 3 - 0,4*0,2*95*3</t>
  </si>
  <si>
    <t>Oznakowanie instalacji wodociągowej i elektrycznej ułozonej w ziemi taśma z tworzywa sztucznego</t>
  </si>
  <si>
    <t>m</t>
  </si>
  <si>
    <t>poz. 2 - (7,0+18,0+2,50+4,80+6,80+27,5+22,50)</t>
  </si>
  <si>
    <t>poz. 3 - (25,0+19,30+37,60+9,65+6*0,5)*3</t>
  </si>
  <si>
    <t>poz. 2 - 0,1*0,4*90</t>
  </si>
  <si>
    <t>poz. 3 - 0,1*0,2*95*3</t>
  </si>
  <si>
    <r>
      <t xml:space="preserve">Ułożenie rurociągów PE </t>
    </r>
    <r>
      <rPr>
        <sz val="12"/>
        <color rgb="FF000000"/>
        <rFont val="Calibri"/>
        <family val="2"/>
        <charset val="238"/>
      </rPr>
      <t>Ø63/PN10</t>
    </r>
  </si>
  <si>
    <t>Ułożenie rurociągów PE Ø40/PN6</t>
  </si>
  <si>
    <t>kpl</t>
  </si>
  <si>
    <t>Zasypanie pierścieni ochronnych prz zraszaczach grubym żwirem płukanym 8/16</t>
  </si>
  <si>
    <r>
      <t>(3,14*0,2^2)</t>
    </r>
    <r>
      <rPr>
        <i/>
        <sz val="12"/>
        <color theme="0" tint="-0.499984740745262"/>
        <rFont val="Calibri"/>
        <family val="2"/>
        <charset val="238"/>
      </rPr>
      <t>*0,40*18</t>
    </r>
  </si>
  <si>
    <t>Podłaczenie instalacji elektrycznej do zasilania pompy i systemu zraszania do istniejacej rozdzieli elektrycznej wraz z montażem falownika 7,5kW</t>
  </si>
  <si>
    <t>Odtworzenie nawierzchni - ułożenie zdemontowej kostki betonowej gr. 6 cm na podsypce cementowo-piaskowej gr. 4 cm</t>
  </si>
  <si>
    <t>Rozbiórka fragmentów chodniaka z kostki betonowej gr. 6 cm na podsypce piskowo-cementowej</t>
  </si>
  <si>
    <t>Układanie kabli o masie do 1,0kg/m w rowach korytowych ręcznie</t>
  </si>
  <si>
    <t>95*3</t>
  </si>
  <si>
    <t>(7,0*4+18,0*4+2,50+6,80*3+27,5*2+22,50)</t>
  </si>
  <si>
    <t>Badania i pomiart instalacji elektrycznych</t>
  </si>
  <si>
    <t>Instalacja wodociągowa - przyłacze ze strudnią wodomierzową</t>
  </si>
  <si>
    <r>
      <t xml:space="preserve">Montaż systemu automatycznego nawadniania kortu tenisowego w tym:
- zraszacze sektorowe Rerrot LVZA 22WT (pokrywa brązowa) - 6 szt,
- elektrozawór mosięzny Perrort MVR 1" z odwodnieniem - 1 szt,
- Zawór kulowy 1" - 1 szt,
- minutnik na ogrodzeniu i osprzet elektryczny wraz z okablowaniem
- pierścienie ochronne z rury karbowanej </t>
    </r>
    <r>
      <rPr>
        <sz val="12"/>
        <color rgb="FF000000"/>
        <rFont val="Calibri"/>
        <family val="2"/>
        <charset val="238"/>
      </rPr>
      <t>Ø</t>
    </r>
    <r>
      <rPr>
        <sz val="12"/>
        <color rgb="FF000000"/>
        <rFont val="Calibri"/>
        <family val="2"/>
      </rPr>
      <t>400 dł ok. 25cm - sztuk 6,
- złacza przegubowe 1" - 6 szt,</t>
    </r>
  </si>
  <si>
    <t xml:space="preserve">Wykop liniowy pionowy szer 0,4 m i głęb do 1,5 m w gruncie suchym kat 3-4 - wykop podprzylacze wodociągowe Ø63 </t>
  </si>
  <si>
    <t>0,4*1,5*21</t>
  </si>
  <si>
    <t xml:space="preserve">Podłoża pod kanały i obiekty z materiałów sypkich
- podbudowa gr. 10cm
- obsypka
- zasypka gr. 50cm ponad wierzch rury </t>
  </si>
  <si>
    <t>poz. 150 - 0,4*0,6*21</t>
  </si>
  <si>
    <r>
      <t xml:space="preserve">Przyłacze wodociągowe z rur ciśnieniowych PE </t>
    </r>
    <r>
      <rPr>
        <sz val="12"/>
        <color rgb="FF000000"/>
        <rFont val="Calibri"/>
        <family val="2"/>
        <charset val="238"/>
      </rPr>
      <t>Ø</t>
    </r>
    <r>
      <rPr>
        <sz val="12"/>
        <color rgb="FF000000"/>
        <rFont val="Calibri"/>
        <family val="2"/>
      </rPr>
      <t xml:space="preserve"> 63 - długość do 50m - połączenia na kształtki zaciskowe</t>
    </r>
  </si>
  <si>
    <t>Oznakowanie instalacji wodociągowej ułozonej w ziemi taśma z tworzywa sztucznego</t>
  </si>
  <si>
    <t>Studnia wodomierzowa z elementów żelbetowych łączonych na uszczelki wraz z wyposażeniem - zgodnie z rysunkiem nr 3</t>
  </si>
  <si>
    <t>Wykop jamisty koparkami na odkład - wykop pod studnię wodomierzową</t>
  </si>
  <si>
    <t>1,8*2,5*2,5</t>
  </si>
  <si>
    <r>
      <t xml:space="preserve">Podłączenie instalacji do sieci wodociągowej  - nasady rurowe (opaski) na istniejących rurociągachPE  </t>
    </r>
    <r>
      <rPr>
        <sz val="12"/>
        <color rgb="FF000000"/>
        <rFont val="Calibri"/>
        <family val="2"/>
        <charset val="238"/>
      </rPr>
      <t>Ø</t>
    </r>
    <r>
      <rPr>
        <sz val="12"/>
        <color rgb="FF000000"/>
        <rFont val="Calibri"/>
        <family val="2"/>
      </rPr>
      <t>160 - obejma do nawiercania z zaworem 160/50</t>
    </r>
  </si>
  <si>
    <t>0,4*1,1*21</t>
  </si>
  <si>
    <t>Zasypanie wykopów piaskiem z wykopu -tylko robocizna</t>
  </si>
  <si>
    <t>Zasypanie wykopów piaskiem z wykopu - tyko robocizna</t>
  </si>
  <si>
    <t>DZIAŁ 2</t>
  </si>
  <si>
    <t>Profilowanie kortów wra z przygotowaniem do zezonu letniego</t>
  </si>
  <si>
    <t>t</t>
  </si>
  <si>
    <t>Profilowanie kortów w celu uzyskania naturalnego odwodnienia przy użyciu mączki ceglanej na 3 kortach</t>
  </si>
  <si>
    <t>8t *3</t>
  </si>
  <si>
    <r>
      <t xml:space="preserve">Frezowanie kortów,. Spulchnienie nawierzchni, Wyrównanie nawierzchni, Utwardzenie nawierzchni metoda szlamowania, Zagęszczenie walcem kortowym gładkim
</t>
    </r>
    <r>
      <rPr>
        <sz val="12"/>
        <color rgb="FF000000"/>
        <rFont val="Calibri"/>
        <family val="2"/>
      </rPr>
      <t xml:space="preserve">
</t>
    </r>
  </si>
  <si>
    <t xml:space="preserve">Demontaz starych linii </t>
  </si>
  <si>
    <t>Montaż nowych linii- materiał Inwestora</t>
  </si>
  <si>
    <t>Sprawdzenie poprawności działania systemu drenażu wokół kortów- w razie konieczności ich udrożnienie</t>
  </si>
  <si>
    <t>Razem wartość netto</t>
  </si>
  <si>
    <t>VAT 23%</t>
  </si>
  <si>
    <t>Razem 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</si>
</sst>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0\."/>
    <numFmt numFmtId="165" formatCode="0.000"/>
  </numFmts>
  <fonts count="13" x14ac:knownFonts="1">
    <font>
      <sz val="9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i/>
      <sz val="12"/>
      <color rgb="FF000000"/>
      <name val="Calibri"/>
      <family val="2"/>
    </font>
    <font>
      <i/>
      <sz val="12"/>
      <color rgb="FF000000" tint="0.39997558519241921"/>
      <name val="Calibri"/>
      <family val="2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i/>
      <sz val="12"/>
      <color theme="0" tint="-0.499984740745262"/>
      <name val="Calibri"/>
      <family val="2"/>
      <charset val="238"/>
    </font>
    <font>
      <sz val="12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vertical="top"/>
    </xf>
    <xf numFmtId="0" fontId="7" fillId="0" borderId="3" xfId="0" applyFont="1" applyBorder="1" applyProtection="1"/>
    <xf numFmtId="0" fontId="2" fillId="0" borderId="3" xfId="0" applyFont="1" applyBorder="1" applyAlignment="1" applyProtection="1">
      <alignment horizontal="center" vertical="center"/>
    </xf>
    <xf numFmtId="0" fontId="2" fillId="0" borderId="3" xfId="0" applyFont="1" applyBorder="1" applyProtection="1"/>
    <xf numFmtId="164" fontId="2" fillId="0" borderId="8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vertical="top"/>
    </xf>
    <xf numFmtId="0" fontId="2" fillId="0" borderId="8" xfId="0" applyFont="1" applyBorder="1" applyProtection="1"/>
    <xf numFmtId="165" fontId="6" fillId="0" borderId="1" xfId="0" applyNumberFormat="1" applyFont="1" applyFill="1" applyBorder="1" applyAlignment="1" applyProtection="1">
      <alignment vertical="top"/>
    </xf>
    <xf numFmtId="165" fontId="6" fillId="0" borderId="1" xfId="0" applyNumberFormat="1" applyFont="1" applyFill="1" applyBorder="1" applyAlignment="1" applyProtection="1">
      <alignment vertical="top" wrapText="1"/>
    </xf>
    <xf numFmtId="0" fontId="2" fillId="0" borderId="1" xfId="0" applyFont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top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165" fontId="9" fillId="0" borderId="1" xfId="0" applyNumberFormat="1" applyFont="1" applyFill="1" applyBorder="1" applyAlignment="1" applyProtection="1">
      <alignment vertical="top"/>
    </xf>
    <xf numFmtId="164" fontId="2" fillId="0" borderId="5" xfId="0" applyNumberFormat="1" applyFont="1" applyFill="1" applyBorder="1" applyAlignment="1" applyProtection="1">
      <alignment vertical="top"/>
    </xf>
    <xf numFmtId="0" fontId="2" fillId="0" borderId="6" xfId="0" applyNumberFormat="1" applyFont="1" applyFill="1" applyBorder="1" applyAlignment="1" applyProtection="1">
      <alignment vertical="top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vertical="top"/>
    </xf>
    <xf numFmtId="164" fontId="7" fillId="0" borderId="2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vertical="top"/>
    </xf>
    <xf numFmtId="0" fontId="2" fillId="0" borderId="5" xfId="0" applyFont="1" applyBorder="1" applyProtection="1"/>
    <xf numFmtId="165" fontId="6" fillId="0" borderId="6" xfId="0" applyNumberFormat="1" applyFont="1" applyFill="1" applyBorder="1" applyAlignment="1" applyProtection="1">
      <alignment vertical="top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vertical="top" wrapText="1"/>
    </xf>
    <xf numFmtId="165" fontId="10" fillId="0" borderId="1" xfId="0" applyNumberFormat="1" applyFont="1" applyFill="1" applyBorder="1" applyAlignment="1" applyProtection="1">
      <alignment vertical="top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/>
    </xf>
    <xf numFmtId="0" fontId="2" fillId="0" borderId="10" xfId="0" applyNumberFormat="1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wrapText="1"/>
    </xf>
    <xf numFmtId="44" fontId="0" fillId="0" borderId="0" xfId="0" applyNumberFormat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4" fontId="2" fillId="0" borderId="4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7" xfId="0" applyNumberFormat="1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wrapText="1"/>
    </xf>
    <xf numFmtId="44" fontId="0" fillId="0" borderId="4" xfId="0" applyNumberForma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wrapText="1"/>
    </xf>
    <xf numFmtId="44" fontId="2" fillId="0" borderId="9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wrapText="1"/>
    </xf>
    <xf numFmtId="0" fontId="2" fillId="0" borderId="3" xfId="0" applyFont="1" applyBorder="1" applyAlignment="1" applyProtection="1">
      <alignment wrapText="1"/>
    </xf>
    <xf numFmtId="0" fontId="2" fillId="0" borderId="10" xfId="0" applyFont="1" applyBorder="1" applyAlignment="1" applyProtection="1">
      <alignment wrapText="1"/>
    </xf>
    <xf numFmtId="0" fontId="4" fillId="0" borderId="0" xfId="0" applyFont="1" applyProtection="1"/>
    <xf numFmtId="44" fontId="4" fillId="0" borderId="4" xfId="0" applyNumberFormat="1" applyFont="1" applyBorder="1" applyAlignment="1" applyProtection="1">
      <alignment horizontal="center" vertical="center" wrapText="1"/>
    </xf>
    <xf numFmtId="44" fontId="0" fillId="0" borderId="0" xfId="0" applyNumberFormat="1" applyAlignment="1" applyProtection="1">
      <alignment wrapText="1"/>
    </xf>
    <xf numFmtId="44" fontId="4" fillId="0" borderId="9" xfId="0" applyNumberFormat="1" applyFont="1" applyBorder="1" applyAlignment="1" applyProtection="1">
      <alignment horizontal="center" vertical="center" wrapText="1"/>
    </xf>
    <xf numFmtId="44" fontId="12" fillId="0" borderId="7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5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/>
    </xf>
    <xf numFmtId="165" fontId="6" fillId="0" borderId="6" xfId="0" applyNumberFormat="1" applyFont="1" applyFill="1" applyBorder="1" applyAlignment="1" applyProtection="1">
      <alignment vertical="top" wrapText="1"/>
    </xf>
    <xf numFmtId="0" fontId="2" fillId="0" borderId="6" xfId="0" applyFont="1" applyBorder="1" applyProtection="1"/>
    <xf numFmtId="165" fontId="6" fillId="0" borderId="1" xfId="0" applyNumberFormat="1" applyFont="1" applyFill="1" applyBorder="1" applyAlignment="1" applyProtection="1">
      <alignment vertical="top" wrapText="1"/>
    </xf>
    <xf numFmtId="0" fontId="2" fillId="0" borderId="1" xfId="0" applyFont="1" applyBorder="1" applyProtection="1"/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Font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workbookViewId="0">
      <selection activeCell="J41" sqref="J41"/>
    </sheetView>
  </sheetViews>
  <sheetFormatPr defaultRowHeight="12" x14ac:dyDescent="0.2"/>
  <cols>
    <col min="1" max="1" width="14.83203125" style="2" customWidth="1"/>
    <col min="2" max="2" width="81.1640625" style="2" customWidth="1"/>
    <col min="3" max="3" width="8" style="1"/>
    <col min="4" max="4" width="11.83203125" style="2" customWidth="1"/>
    <col min="5" max="5" width="17.5" style="43" customWidth="1"/>
    <col min="6" max="6" width="22.83203125" style="44" customWidth="1"/>
    <col min="7" max="8" width="9.33203125" style="43"/>
    <col min="9" max="16384" width="9.33203125" style="2"/>
  </cols>
  <sheetData>
    <row r="1" spans="1:6" ht="18.75" x14ac:dyDescent="0.3">
      <c r="A1" s="73" t="s">
        <v>9</v>
      </c>
      <c r="B1" s="74"/>
    </row>
    <row r="3" spans="1:6" ht="33" customHeight="1" x14ac:dyDescent="0.2">
      <c r="A3" s="3" t="s">
        <v>13</v>
      </c>
      <c r="B3" s="61" t="s">
        <v>14</v>
      </c>
      <c r="C3" s="61"/>
      <c r="D3" s="61"/>
    </row>
    <row r="4" spans="1:6" ht="24.75" customHeight="1" x14ac:dyDescent="0.2">
      <c r="A4" s="4" t="s">
        <v>11</v>
      </c>
      <c r="B4" s="62" t="s">
        <v>15</v>
      </c>
      <c r="C4" s="62"/>
      <c r="D4" s="62"/>
    </row>
    <row r="5" spans="1:6" ht="24" customHeight="1" x14ac:dyDescent="0.2">
      <c r="A5" s="4" t="s">
        <v>12</v>
      </c>
      <c r="B5" s="62" t="s">
        <v>10</v>
      </c>
      <c r="C5" s="62"/>
      <c r="D5" s="62"/>
    </row>
    <row r="6" spans="1:6" ht="15.75" x14ac:dyDescent="0.25">
      <c r="A6" s="5"/>
      <c r="B6" s="5"/>
      <c r="C6" s="6"/>
      <c r="D6" s="5"/>
    </row>
    <row r="7" spans="1:6" ht="16.5" thickBot="1" x14ac:dyDescent="0.3">
      <c r="A7" s="5"/>
      <c r="B7" s="5"/>
      <c r="C7" s="6"/>
      <c r="D7" s="5"/>
    </row>
    <row r="8" spans="1:6" ht="31.5" x14ac:dyDescent="0.2">
      <c r="A8" s="7" t="s">
        <v>16</v>
      </c>
      <c r="B8" s="8" t="s">
        <v>0</v>
      </c>
      <c r="C8" s="8" t="s">
        <v>1</v>
      </c>
      <c r="D8" s="8" t="s">
        <v>2</v>
      </c>
      <c r="E8" s="45" t="s">
        <v>17</v>
      </c>
      <c r="F8" s="46" t="s">
        <v>18</v>
      </c>
    </row>
    <row r="9" spans="1:6" ht="12.75" thickBot="1" x14ac:dyDescent="0.25">
      <c r="A9" s="9">
        <v>1</v>
      </c>
      <c r="B9" s="10">
        <v>2</v>
      </c>
      <c r="C9" s="10">
        <v>3</v>
      </c>
      <c r="D9" s="10">
        <v>4</v>
      </c>
      <c r="E9" s="47">
        <v>5</v>
      </c>
      <c r="F9" s="48">
        <v>6</v>
      </c>
    </row>
    <row r="10" spans="1:6" ht="15.75" x14ac:dyDescent="0.25">
      <c r="A10" s="11" t="s">
        <v>3</v>
      </c>
      <c r="B10" s="12" t="s">
        <v>19</v>
      </c>
      <c r="C10" s="13"/>
      <c r="D10" s="14"/>
      <c r="E10" s="49"/>
      <c r="F10" s="50"/>
    </row>
    <row r="11" spans="1:6" ht="31.5" x14ac:dyDescent="0.25">
      <c r="A11" s="15">
        <v>10</v>
      </c>
      <c r="B11" s="16" t="s">
        <v>41</v>
      </c>
      <c r="C11" s="17" t="s">
        <v>4</v>
      </c>
      <c r="D11" s="18">
        <f>SUM(D12:D12)</f>
        <v>2.25</v>
      </c>
      <c r="E11" s="51"/>
      <c r="F11" s="52">
        <f>E11*D11</f>
        <v>0</v>
      </c>
    </row>
    <row r="12" spans="1:6" ht="15.75" x14ac:dyDescent="0.25">
      <c r="A12" s="19"/>
      <c r="B12" s="71" t="s">
        <v>20</v>
      </c>
      <c r="C12" s="72"/>
      <c r="D12" s="20">
        <f>1.5*0.5*3</f>
        <v>2.25</v>
      </c>
      <c r="E12" s="51"/>
      <c r="F12" s="52"/>
    </row>
    <row r="13" spans="1:6" ht="47.25" x14ac:dyDescent="0.25">
      <c r="A13" s="15">
        <v>20</v>
      </c>
      <c r="B13" s="16" t="s">
        <v>23</v>
      </c>
      <c r="C13" s="17" t="s">
        <v>6</v>
      </c>
      <c r="D13" s="18">
        <f>SUM(D14)</f>
        <v>17.82</v>
      </c>
      <c r="E13" s="51"/>
      <c r="F13" s="52">
        <f t="shared" ref="F13:F58" si="0">E13*D13</f>
        <v>0</v>
      </c>
    </row>
    <row r="14" spans="1:6" ht="15.75" x14ac:dyDescent="0.25">
      <c r="A14" s="19"/>
      <c r="B14" s="71" t="s">
        <v>21</v>
      </c>
      <c r="C14" s="72"/>
      <c r="D14" s="20">
        <f>(7+18+2.5+4.8+6.8+27.5+22.5)*0.4*0.5</f>
        <v>17.82</v>
      </c>
      <c r="E14" s="51"/>
      <c r="F14" s="52"/>
    </row>
    <row r="15" spans="1:6" ht="31.5" x14ac:dyDescent="0.25">
      <c r="A15" s="15">
        <v>30</v>
      </c>
      <c r="B15" s="16" t="s">
        <v>24</v>
      </c>
      <c r="C15" s="17" t="s">
        <v>6</v>
      </c>
      <c r="D15" s="18">
        <f>SUM(D16)</f>
        <v>28.365000000000006</v>
      </c>
      <c r="E15" s="51"/>
      <c r="F15" s="52">
        <f t="shared" si="0"/>
        <v>0</v>
      </c>
    </row>
    <row r="16" spans="1:6" ht="15.75" x14ac:dyDescent="0.25">
      <c r="A16" s="19"/>
      <c r="B16" s="71" t="s">
        <v>22</v>
      </c>
      <c r="C16" s="72"/>
      <c r="D16" s="20">
        <f>(25+19.3+37.6+9.65+6*0.5)*0.2*0.5*3</f>
        <v>28.365000000000006</v>
      </c>
      <c r="E16" s="51"/>
      <c r="F16" s="52"/>
    </row>
    <row r="17" spans="1:6" ht="63" x14ac:dyDescent="0.25">
      <c r="A17" s="15">
        <v>40</v>
      </c>
      <c r="B17" s="16" t="s">
        <v>25</v>
      </c>
      <c r="C17" s="17" t="s">
        <v>6</v>
      </c>
      <c r="D17" s="18">
        <f>SUM(D18:D19)</f>
        <v>37.200000000000003</v>
      </c>
      <c r="E17" s="51"/>
      <c r="F17" s="52">
        <f t="shared" si="0"/>
        <v>0</v>
      </c>
    </row>
    <row r="18" spans="1:6" ht="15.75" x14ac:dyDescent="0.25">
      <c r="A18" s="19"/>
      <c r="B18" s="71" t="s">
        <v>26</v>
      </c>
      <c r="C18" s="72"/>
      <c r="D18" s="20">
        <f>0.4*0.4*90</f>
        <v>14.400000000000002</v>
      </c>
      <c r="E18" s="51"/>
      <c r="F18" s="52"/>
    </row>
    <row r="19" spans="1:6" ht="15.75" x14ac:dyDescent="0.25">
      <c r="A19" s="19"/>
      <c r="B19" s="71" t="s">
        <v>27</v>
      </c>
      <c r="C19" s="72"/>
      <c r="D19" s="20">
        <f>0.4*0.2*95*3</f>
        <v>22.800000000000004</v>
      </c>
      <c r="E19" s="51"/>
      <c r="F19" s="52"/>
    </row>
    <row r="20" spans="1:6" ht="31.5" x14ac:dyDescent="0.25">
      <c r="A20" s="15">
        <v>50</v>
      </c>
      <c r="B20" s="16" t="s">
        <v>28</v>
      </c>
      <c r="C20" s="17" t="s">
        <v>29</v>
      </c>
      <c r="D20" s="18">
        <f>SUM(D21:D22)</f>
        <v>372.75</v>
      </c>
      <c r="E20" s="51"/>
      <c r="F20" s="52">
        <f t="shared" si="0"/>
        <v>0</v>
      </c>
    </row>
    <row r="21" spans="1:6" ht="15.75" x14ac:dyDescent="0.25">
      <c r="A21" s="19"/>
      <c r="B21" s="71" t="s">
        <v>30</v>
      </c>
      <c r="C21" s="72"/>
      <c r="D21" s="20">
        <f>(7+18+2.5+4.8+6.8+27.5+22.5)</f>
        <v>89.1</v>
      </c>
      <c r="E21" s="51"/>
      <c r="F21" s="52"/>
    </row>
    <row r="22" spans="1:6" ht="15.75" x14ac:dyDescent="0.25">
      <c r="A22" s="19"/>
      <c r="B22" s="21" t="s">
        <v>31</v>
      </c>
      <c r="C22" s="22"/>
      <c r="D22" s="20">
        <f>(25+19.3+37.6+9.65+6*0.5)*3</f>
        <v>283.65000000000003</v>
      </c>
      <c r="E22" s="51"/>
      <c r="F22" s="52"/>
    </row>
    <row r="23" spans="1:6" ht="15.75" x14ac:dyDescent="0.25">
      <c r="A23" s="15">
        <v>60</v>
      </c>
      <c r="B23" s="16" t="s">
        <v>60</v>
      </c>
      <c r="C23" s="17" t="s">
        <v>6</v>
      </c>
      <c r="D23" s="18">
        <f>SUM(D24:D25)</f>
        <v>9.3000000000000007</v>
      </c>
      <c r="E23" s="51"/>
      <c r="F23" s="52">
        <f t="shared" si="0"/>
        <v>0</v>
      </c>
    </row>
    <row r="24" spans="1:6" ht="15.75" x14ac:dyDescent="0.25">
      <c r="A24" s="19"/>
      <c r="B24" s="71" t="s">
        <v>32</v>
      </c>
      <c r="C24" s="72"/>
      <c r="D24" s="20">
        <f>0.1*0.4*90</f>
        <v>3.6000000000000005</v>
      </c>
      <c r="E24" s="51"/>
      <c r="F24" s="52"/>
    </row>
    <row r="25" spans="1:6" ht="15.75" x14ac:dyDescent="0.25">
      <c r="A25" s="19"/>
      <c r="B25" s="71" t="s">
        <v>33</v>
      </c>
      <c r="C25" s="72"/>
      <c r="D25" s="20">
        <f>0.1*0.2*95*3</f>
        <v>5.7000000000000011</v>
      </c>
      <c r="E25" s="51"/>
      <c r="F25" s="52"/>
    </row>
    <row r="26" spans="1:6" ht="15.75" x14ac:dyDescent="0.25">
      <c r="A26" s="15">
        <v>70</v>
      </c>
      <c r="B26" s="16" t="s">
        <v>34</v>
      </c>
      <c r="C26" s="17" t="s">
        <v>29</v>
      </c>
      <c r="D26" s="18">
        <v>90</v>
      </c>
      <c r="E26" s="51"/>
      <c r="F26" s="52">
        <f t="shared" si="0"/>
        <v>0</v>
      </c>
    </row>
    <row r="27" spans="1:6" ht="15.75" x14ac:dyDescent="0.25">
      <c r="A27" s="15">
        <v>80</v>
      </c>
      <c r="B27" s="16" t="s">
        <v>35</v>
      </c>
      <c r="C27" s="17" t="s">
        <v>29</v>
      </c>
      <c r="D27" s="18">
        <f>D28</f>
        <v>285</v>
      </c>
      <c r="E27" s="51"/>
      <c r="F27" s="52">
        <f t="shared" si="0"/>
        <v>0</v>
      </c>
    </row>
    <row r="28" spans="1:6" ht="15.75" x14ac:dyDescent="0.25">
      <c r="A28" s="15"/>
      <c r="B28" s="23" t="s">
        <v>43</v>
      </c>
      <c r="C28" s="24"/>
      <c r="D28" s="25">
        <f>95*3</f>
        <v>285</v>
      </c>
      <c r="E28" s="51"/>
      <c r="F28" s="52"/>
    </row>
    <row r="29" spans="1:6" ht="111" customHeight="1" x14ac:dyDescent="0.25">
      <c r="A29" s="15">
        <v>90</v>
      </c>
      <c r="B29" s="16" t="s">
        <v>47</v>
      </c>
      <c r="C29" s="17" t="s">
        <v>36</v>
      </c>
      <c r="D29" s="18">
        <v>3</v>
      </c>
      <c r="E29" s="51"/>
      <c r="F29" s="52">
        <f t="shared" si="0"/>
        <v>0</v>
      </c>
    </row>
    <row r="30" spans="1:6" ht="31.5" x14ac:dyDescent="0.25">
      <c r="A30" s="15">
        <v>100</v>
      </c>
      <c r="B30" s="16" t="s">
        <v>37</v>
      </c>
      <c r="C30" s="17" t="s">
        <v>6</v>
      </c>
      <c r="D30" s="18">
        <f>D31</f>
        <v>0.90432000000000012</v>
      </c>
      <c r="E30" s="51"/>
      <c r="F30" s="52">
        <f t="shared" si="0"/>
        <v>0</v>
      </c>
    </row>
    <row r="31" spans="1:6" ht="15.75" x14ac:dyDescent="0.25">
      <c r="A31" s="15"/>
      <c r="B31" s="71" t="s">
        <v>38</v>
      </c>
      <c r="C31" s="72"/>
      <c r="D31" s="25">
        <f>(3.14*0.2^2)*0.4*18</f>
        <v>0.90432000000000012</v>
      </c>
      <c r="E31" s="51"/>
      <c r="F31" s="52">
        <f t="shared" si="0"/>
        <v>0</v>
      </c>
    </row>
    <row r="32" spans="1:6" ht="47.25" x14ac:dyDescent="0.25">
      <c r="A32" s="15">
        <v>110</v>
      </c>
      <c r="B32" s="16" t="s">
        <v>39</v>
      </c>
      <c r="C32" s="17" t="s">
        <v>36</v>
      </c>
      <c r="D32" s="18">
        <v>1</v>
      </c>
      <c r="E32" s="51"/>
      <c r="F32" s="52">
        <f t="shared" si="0"/>
        <v>0</v>
      </c>
    </row>
    <row r="33" spans="1:6" ht="31.5" x14ac:dyDescent="0.25">
      <c r="A33" s="15">
        <v>120</v>
      </c>
      <c r="B33" s="16" t="s">
        <v>40</v>
      </c>
      <c r="C33" s="17" t="s">
        <v>4</v>
      </c>
      <c r="D33" s="18">
        <v>2.25</v>
      </c>
      <c r="E33" s="51"/>
      <c r="F33" s="52">
        <f t="shared" si="0"/>
        <v>0</v>
      </c>
    </row>
    <row r="34" spans="1:6" ht="15.75" x14ac:dyDescent="0.25">
      <c r="A34" s="15">
        <v>130</v>
      </c>
      <c r="B34" s="16" t="s">
        <v>42</v>
      </c>
      <c r="C34" s="17" t="s">
        <v>4</v>
      </c>
      <c r="D34" s="18">
        <f>SUM(D35:D35)</f>
        <v>200.4</v>
      </c>
      <c r="E34" s="51"/>
      <c r="F34" s="52">
        <f t="shared" si="0"/>
        <v>0</v>
      </c>
    </row>
    <row r="35" spans="1:6" ht="15.75" x14ac:dyDescent="0.25">
      <c r="A35" s="19"/>
      <c r="B35" s="71" t="s">
        <v>44</v>
      </c>
      <c r="C35" s="72"/>
      <c r="D35" s="20">
        <f>(7*4+18*4+2.5+6.8*3+27.5*2+22.5)</f>
        <v>200.4</v>
      </c>
      <c r="E35" s="51"/>
      <c r="F35" s="52">
        <f t="shared" si="0"/>
        <v>0</v>
      </c>
    </row>
    <row r="36" spans="1:6" ht="16.5" thickBot="1" x14ac:dyDescent="0.3">
      <c r="A36" s="26">
        <v>140</v>
      </c>
      <c r="B36" s="27" t="s">
        <v>45</v>
      </c>
      <c r="C36" s="28" t="s">
        <v>36</v>
      </c>
      <c r="D36" s="29">
        <v>1</v>
      </c>
      <c r="E36" s="53"/>
      <c r="F36" s="52">
        <f t="shared" si="0"/>
        <v>0</v>
      </c>
    </row>
    <row r="37" spans="1:6" ht="15.75" x14ac:dyDescent="0.25">
      <c r="A37" s="30" t="s">
        <v>61</v>
      </c>
      <c r="B37" s="31" t="s">
        <v>46</v>
      </c>
      <c r="C37" s="32"/>
      <c r="D37" s="33"/>
      <c r="E37" s="54"/>
      <c r="F37" s="52">
        <f t="shared" si="0"/>
        <v>0</v>
      </c>
    </row>
    <row r="38" spans="1:6" ht="31.5" x14ac:dyDescent="0.25">
      <c r="A38" s="15">
        <v>150</v>
      </c>
      <c r="B38" s="16" t="s">
        <v>48</v>
      </c>
      <c r="C38" s="17" t="s">
        <v>6</v>
      </c>
      <c r="D38" s="18">
        <f>SUM(D39:D39)</f>
        <v>12.600000000000001</v>
      </c>
      <c r="E38" s="51"/>
      <c r="F38" s="52">
        <f t="shared" si="0"/>
        <v>0</v>
      </c>
    </row>
    <row r="39" spans="1:6" ht="15.75" x14ac:dyDescent="0.25">
      <c r="A39" s="19"/>
      <c r="B39" s="71" t="s">
        <v>49</v>
      </c>
      <c r="C39" s="72"/>
      <c r="D39" s="20">
        <f>0.4*1.5*21</f>
        <v>12.600000000000001</v>
      </c>
      <c r="E39" s="51"/>
      <c r="F39" s="52"/>
    </row>
    <row r="40" spans="1:6" ht="63" x14ac:dyDescent="0.25">
      <c r="A40" s="15">
        <v>160</v>
      </c>
      <c r="B40" s="16" t="s">
        <v>50</v>
      </c>
      <c r="C40" s="17" t="s">
        <v>6</v>
      </c>
      <c r="D40" s="18">
        <f>D41</f>
        <v>5.04</v>
      </c>
      <c r="E40" s="51"/>
      <c r="F40" s="52">
        <f t="shared" si="0"/>
        <v>0</v>
      </c>
    </row>
    <row r="41" spans="1:6" ht="15.75" x14ac:dyDescent="0.25">
      <c r="A41" s="15"/>
      <c r="B41" s="23" t="s">
        <v>51</v>
      </c>
      <c r="C41" s="24"/>
      <c r="D41" s="25">
        <f>0.4*0.6*21</f>
        <v>5.04</v>
      </c>
      <c r="E41" s="51"/>
      <c r="F41" s="52"/>
    </row>
    <row r="42" spans="1:6" ht="31.5" x14ac:dyDescent="0.25">
      <c r="A42" s="15">
        <v>170</v>
      </c>
      <c r="B42" s="16" t="s">
        <v>52</v>
      </c>
      <c r="C42" s="17" t="s">
        <v>29</v>
      </c>
      <c r="D42" s="18">
        <v>21</v>
      </c>
      <c r="E42" s="51"/>
      <c r="F42" s="52">
        <f t="shared" si="0"/>
        <v>0</v>
      </c>
    </row>
    <row r="43" spans="1:6" ht="31.5" x14ac:dyDescent="0.25">
      <c r="A43" s="15">
        <v>180</v>
      </c>
      <c r="B43" s="16" t="s">
        <v>53</v>
      </c>
      <c r="C43" s="17" t="s">
        <v>29</v>
      </c>
      <c r="D43" s="18">
        <v>21</v>
      </c>
      <c r="E43" s="51"/>
      <c r="F43" s="52">
        <f t="shared" si="0"/>
        <v>0</v>
      </c>
    </row>
    <row r="44" spans="1:6" ht="22.5" customHeight="1" x14ac:dyDescent="0.25">
      <c r="A44" s="15">
        <v>190</v>
      </c>
      <c r="B44" s="16" t="s">
        <v>55</v>
      </c>
      <c r="C44" s="17" t="s">
        <v>6</v>
      </c>
      <c r="D44" s="18">
        <f>D45</f>
        <v>11.25</v>
      </c>
      <c r="E44" s="51"/>
      <c r="F44" s="52">
        <f t="shared" si="0"/>
        <v>0</v>
      </c>
    </row>
    <row r="45" spans="1:6" ht="15.75" x14ac:dyDescent="0.25">
      <c r="A45" s="15"/>
      <c r="B45" s="23" t="s">
        <v>56</v>
      </c>
      <c r="C45" s="24"/>
      <c r="D45" s="25">
        <f>1.8*2.5*2.5</f>
        <v>11.25</v>
      </c>
      <c r="E45" s="51"/>
      <c r="F45" s="52"/>
    </row>
    <row r="46" spans="1:6" ht="31.5" x14ac:dyDescent="0.25">
      <c r="A46" s="15">
        <v>200</v>
      </c>
      <c r="B46" s="16" t="s">
        <v>54</v>
      </c>
      <c r="C46" s="17" t="s">
        <v>36</v>
      </c>
      <c r="D46" s="18">
        <v>1</v>
      </c>
      <c r="E46" s="51"/>
      <c r="F46" s="52">
        <f t="shared" si="0"/>
        <v>0</v>
      </c>
    </row>
    <row r="47" spans="1:6" ht="47.25" customHeight="1" x14ac:dyDescent="0.25">
      <c r="A47" s="15">
        <v>210</v>
      </c>
      <c r="B47" s="16" t="s">
        <v>57</v>
      </c>
      <c r="C47" s="17" t="s">
        <v>36</v>
      </c>
      <c r="D47" s="18">
        <v>1</v>
      </c>
      <c r="E47" s="51"/>
      <c r="F47" s="52">
        <f t="shared" si="0"/>
        <v>0</v>
      </c>
    </row>
    <row r="48" spans="1:6" ht="15.75" x14ac:dyDescent="0.25">
      <c r="A48" s="15">
        <v>220</v>
      </c>
      <c r="B48" s="16" t="s">
        <v>59</v>
      </c>
      <c r="C48" s="17" t="s">
        <v>6</v>
      </c>
      <c r="D48" s="18">
        <f>D49</f>
        <v>9.240000000000002</v>
      </c>
      <c r="E48" s="51"/>
      <c r="F48" s="52">
        <f t="shared" si="0"/>
        <v>0</v>
      </c>
    </row>
    <row r="49" spans="1:8" ht="15.75" x14ac:dyDescent="0.25">
      <c r="A49" s="15"/>
      <c r="B49" s="23" t="s">
        <v>58</v>
      </c>
      <c r="C49" s="24"/>
      <c r="D49" s="25">
        <f>0.4*1.1*21</f>
        <v>9.240000000000002</v>
      </c>
      <c r="E49" s="51"/>
      <c r="F49" s="52"/>
    </row>
    <row r="50" spans="1:8" ht="31.5" x14ac:dyDescent="0.25">
      <c r="A50" s="15">
        <v>230</v>
      </c>
      <c r="B50" s="16" t="s">
        <v>5</v>
      </c>
      <c r="C50" s="17" t="s">
        <v>4</v>
      </c>
      <c r="D50" s="18">
        <f>SUM(D51)</f>
        <v>11.34</v>
      </c>
      <c r="E50" s="51"/>
      <c r="F50" s="52">
        <f t="shared" si="0"/>
        <v>0</v>
      </c>
    </row>
    <row r="51" spans="1:8" ht="16.5" thickBot="1" x14ac:dyDescent="0.3">
      <c r="A51" s="34"/>
      <c r="B51" s="69" t="s">
        <v>8</v>
      </c>
      <c r="C51" s="70"/>
      <c r="D51" s="35">
        <v>11.34</v>
      </c>
      <c r="E51" s="53"/>
      <c r="F51" s="52"/>
    </row>
    <row r="52" spans="1:8" ht="15.75" x14ac:dyDescent="0.25">
      <c r="A52" s="11" t="s">
        <v>7</v>
      </c>
      <c r="B52" s="12" t="s">
        <v>62</v>
      </c>
      <c r="C52" s="13"/>
      <c r="D52" s="14"/>
      <c r="E52" s="54"/>
      <c r="F52" s="52">
        <f t="shared" si="0"/>
        <v>0</v>
      </c>
    </row>
    <row r="53" spans="1:8" ht="15.75" x14ac:dyDescent="0.25">
      <c r="A53" s="15">
        <v>240</v>
      </c>
      <c r="B53" s="36" t="s">
        <v>67</v>
      </c>
      <c r="C53" s="22" t="s">
        <v>36</v>
      </c>
      <c r="D53" s="36">
        <v>3</v>
      </c>
      <c r="E53" s="51"/>
      <c r="F53" s="52">
        <f t="shared" si="0"/>
        <v>0</v>
      </c>
    </row>
    <row r="54" spans="1:8" ht="31.5" x14ac:dyDescent="0.25">
      <c r="A54" s="15">
        <v>250</v>
      </c>
      <c r="B54" s="16" t="s">
        <v>64</v>
      </c>
      <c r="C54" s="17" t="s">
        <v>63</v>
      </c>
      <c r="D54" s="18">
        <v>24</v>
      </c>
      <c r="E54" s="51"/>
      <c r="F54" s="52">
        <f t="shared" si="0"/>
        <v>0</v>
      </c>
    </row>
    <row r="55" spans="1:8" ht="15.75" x14ac:dyDescent="0.25">
      <c r="A55" s="15"/>
      <c r="B55" s="23" t="s">
        <v>65</v>
      </c>
      <c r="C55" s="24"/>
      <c r="D55" s="25">
        <f>8*3</f>
        <v>24</v>
      </c>
      <c r="E55" s="51"/>
      <c r="F55" s="52"/>
    </row>
    <row r="56" spans="1:8" ht="49.5" customHeight="1" x14ac:dyDescent="0.25">
      <c r="A56" s="15">
        <v>260</v>
      </c>
      <c r="B56" s="37" t="s">
        <v>66</v>
      </c>
      <c r="C56" s="22" t="s">
        <v>36</v>
      </c>
      <c r="D56" s="36">
        <v>3</v>
      </c>
      <c r="E56" s="51"/>
      <c r="F56" s="52">
        <f t="shared" si="0"/>
        <v>0</v>
      </c>
    </row>
    <row r="57" spans="1:8" ht="15.75" x14ac:dyDescent="0.25">
      <c r="A57" s="15">
        <v>270</v>
      </c>
      <c r="B57" s="38" t="s">
        <v>68</v>
      </c>
      <c r="C57" s="39" t="s">
        <v>36</v>
      </c>
      <c r="D57" s="40">
        <v>3</v>
      </c>
      <c r="E57" s="51"/>
      <c r="F57" s="52">
        <f t="shared" si="0"/>
        <v>0</v>
      </c>
    </row>
    <row r="58" spans="1:8" ht="32.25" thickBot="1" x14ac:dyDescent="0.3">
      <c r="A58" s="26">
        <v>280</v>
      </c>
      <c r="B58" s="27" t="s">
        <v>69</v>
      </c>
      <c r="C58" s="41" t="s">
        <v>36</v>
      </c>
      <c r="D58" s="42">
        <v>3</v>
      </c>
      <c r="E58" s="55"/>
      <c r="F58" s="52">
        <f t="shared" si="0"/>
        <v>0</v>
      </c>
    </row>
    <row r="59" spans="1:8" ht="25.5" customHeight="1" x14ac:dyDescent="0.3">
      <c r="B59" s="56"/>
      <c r="C59" s="63" t="s">
        <v>70</v>
      </c>
      <c r="D59" s="64"/>
      <c r="E59" s="64"/>
      <c r="F59" s="57">
        <f>F58+F57+F56+F54+F53+F52+F50+F48+F47+F46+F44+F43+F42+F40+F38+F37+F36+F35+F34+F33+F32+F31+F30+F29+F27+F26+F23+F20+F17+F15+F13+F11</f>
        <v>0</v>
      </c>
      <c r="H59" s="58"/>
    </row>
    <row r="60" spans="1:8" ht="27.75" customHeight="1" x14ac:dyDescent="0.3">
      <c r="B60" s="56"/>
      <c r="C60" s="65" t="s">
        <v>71</v>
      </c>
      <c r="D60" s="66"/>
      <c r="E60" s="66"/>
      <c r="F60" s="59">
        <f>F59*0.23</f>
        <v>0</v>
      </c>
    </row>
    <row r="61" spans="1:8" ht="29.25" customHeight="1" thickBot="1" x14ac:dyDescent="0.35">
      <c r="B61" s="56"/>
      <c r="C61" s="67" t="s">
        <v>72</v>
      </c>
      <c r="D61" s="68"/>
      <c r="E61" s="68"/>
      <c r="F61" s="60">
        <f>F59+F60</f>
        <v>0</v>
      </c>
    </row>
  </sheetData>
  <mergeCells count="19">
    <mergeCell ref="A1:B1"/>
    <mergeCell ref="C61:E61"/>
    <mergeCell ref="B51:C51"/>
    <mergeCell ref="B39:C39"/>
    <mergeCell ref="B35:C35"/>
    <mergeCell ref="B31:C31"/>
    <mergeCell ref="B3:D3"/>
    <mergeCell ref="B4:D4"/>
    <mergeCell ref="B5:D5"/>
    <mergeCell ref="C59:E59"/>
    <mergeCell ref="C60:E60"/>
    <mergeCell ref="B24:C24"/>
    <mergeCell ref="B25:C25"/>
    <mergeCell ref="B21:C21"/>
    <mergeCell ref="B16:C16"/>
    <mergeCell ref="B18:C18"/>
    <mergeCell ref="B19:C19"/>
    <mergeCell ref="B12:C12"/>
    <mergeCell ref="B14:C14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Stefanska</dc:creator>
  <cp:lastModifiedBy>Lenovo</cp:lastModifiedBy>
  <dcterms:created xsi:type="dcterms:W3CDTF">2022-03-18T12:19:52Z</dcterms:created>
  <dcterms:modified xsi:type="dcterms:W3CDTF">2022-03-15T12:53:02Z</dcterms:modified>
</cp:coreProperties>
</file>